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yanni\Downloads\"/>
    </mc:Choice>
  </mc:AlternateContent>
  <xr:revisionPtr revIDLastSave="0" documentId="13_ncr:1_{DE9EA27A-C108-4FC7-8B05-BD6D85A2B5CF}" xr6:coauthVersionLast="47" xr6:coauthVersionMax="47" xr10:uidLastSave="{00000000-0000-0000-0000-000000000000}"/>
  <bookViews>
    <workbookView xWindow="-110" yWindow="-110" windowWidth="19420" windowHeight="10660" xr2:uid="{00000000-000D-0000-FFFF-FFFF00000000}"/>
  </bookViews>
  <sheets>
    <sheet name="Jahresmeisterschaft 2023" sheetId="1" r:id="rId1"/>
    <sheet name="Endschiessen 2023 Fleischstich" sheetId="2" r:id="rId2"/>
    <sheet name="Endschiessen 2023 Glücksstich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" i="1" l="1"/>
  <c r="S4" i="1"/>
  <c r="S10" i="1"/>
  <c r="L10" i="1"/>
  <c r="J10" i="1"/>
  <c r="H10" i="1"/>
  <c r="F10" i="1"/>
  <c r="T15" i="2"/>
  <c r="T13" i="2"/>
  <c r="T11" i="2"/>
  <c r="T22" i="2"/>
  <c r="T21" i="2"/>
  <c r="T12" i="2"/>
  <c r="T14" i="2"/>
  <c r="T6" i="2"/>
  <c r="T16" i="2"/>
  <c r="T23" i="2"/>
  <c r="T9" i="2"/>
  <c r="T18" i="2"/>
  <c r="T17" i="2"/>
  <c r="T8" i="2"/>
  <c r="U8" i="2" s="1"/>
  <c r="T4" i="2"/>
  <c r="T24" i="2"/>
  <c r="T19" i="2"/>
  <c r="T20" i="2"/>
  <c r="T2" i="2"/>
  <c r="T7" i="2"/>
  <c r="T3" i="2"/>
  <c r="T10" i="2"/>
  <c r="U10" i="2" s="1"/>
  <c r="T5" i="2"/>
  <c r="U5" i="2" s="1"/>
  <c r="J2" i="3"/>
  <c r="J13" i="3"/>
  <c r="J7" i="3"/>
  <c r="J17" i="3"/>
  <c r="J9" i="3"/>
  <c r="J14" i="3"/>
  <c r="J3" i="3"/>
  <c r="J20" i="3"/>
  <c r="J15" i="3"/>
  <c r="J8" i="3"/>
  <c r="J10" i="3"/>
  <c r="J16" i="3"/>
  <c r="J11" i="3"/>
  <c r="J6" i="3"/>
  <c r="J4" i="3"/>
  <c r="J5" i="3"/>
  <c r="J18" i="3"/>
  <c r="J21" i="3"/>
  <c r="J19" i="3"/>
  <c r="J12" i="3"/>
  <c r="R12" i="1"/>
  <c r="Q12" i="1"/>
  <c r="P12" i="1"/>
  <c r="O12" i="1"/>
  <c r="N12" i="1"/>
  <c r="R9" i="1"/>
  <c r="Q9" i="1"/>
  <c r="P9" i="1"/>
  <c r="O9" i="1"/>
  <c r="N9" i="1"/>
  <c r="R7" i="1"/>
  <c r="Q7" i="1"/>
  <c r="P7" i="1"/>
  <c r="O7" i="1"/>
  <c r="N7" i="1"/>
  <c r="R3" i="1"/>
  <c r="Q3" i="1"/>
  <c r="P3" i="1"/>
  <c r="O3" i="1"/>
  <c r="N3" i="1"/>
  <c r="R4" i="1"/>
  <c r="Q4" i="1"/>
  <c r="P4" i="1"/>
  <c r="O4" i="1"/>
  <c r="N4" i="1"/>
  <c r="R2" i="1"/>
  <c r="Q2" i="1"/>
  <c r="P2" i="1"/>
  <c r="O2" i="1"/>
  <c r="N2" i="1"/>
  <c r="M9" i="1"/>
  <c r="M7" i="1"/>
  <c r="M3" i="1"/>
  <c r="M4" i="1"/>
  <c r="M2" i="1"/>
  <c r="J8" i="1"/>
  <c r="S8" i="1" s="1"/>
  <c r="L14" i="1"/>
  <c r="L11" i="1"/>
  <c r="L13" i="1"/>
  <c r="L5" i="1"/>
  <c r="L12" i="1"/>
  <c r="L8" i="1"/>
  <c r="L9" i="1"/>
  <c r="L7" i="1"/>
  <c r="L4" i="1"/>
  <c r="L3" i="1"/>
  <c r="S3" i="1" s="1"/>
  <c r="L2" i="1"/>
  <c r="L6" i="1"/>
  <c r="F7" i="1"/>
  <c r="S7" i="1" s="1"/>
  <c r="F4" i="1"/>
  <c r="F3" i="1"/>
  <c r="F2" i="1"/>
  <c r="S2" i="1" s="1"/>
  <c r="F9" i="1"/>
  <c r="F12" i="1"/>
  <c r="S12" i="1" s="1"/>
  <c r="F8" i="1"/>
  <c r="F6" i="1"/>
  <c r="F14" i="1"/>
  <c r="S14" i="1" s="1"/>
  <c r="F11" i="1"/>
  <c r="F13" i="1"/>
  <c r="S13" i="1" s="1"/>
  <c r="F5" i="1"/>
  <c r="J14" i="1"/>
  <c r="J11" i="1"/>
  <c r="J13" i="1"/>
  <c r="J5" i="1"/>
  <c r="J12" i="1"/>
  <c r="J9" i="1"/>
  <c r="J7" i="1"/>
  <c r="J4" i="1"/>
  <c r="J3" i="1"/>
  <c r="J2" i="1"/>
  <c r="J6" i="1"/>
  <c r="H14" i="1"/>
  <c r="H11" i="1"/>
  <c r="S11" i="1" s="1"/>
  <c r="H13" i="1"/>
  <c r="H5" i="1"/>
  <c r="H12" i="1"/>
  <c r="H8" i="1"/>
  <c r="H9" i="1"/>
  <c r="S9" i="1" s="1"/>
  <c r="H7" i="1"/>
  <c r="H4" i="1"/>
  <c r="H3" i="1"/>
  <c r="H2" i="1"/>
  <c r="H6" i="1"/>
  <c r="S6" i="1" s="1"/>
</calcChain>
</file>

<file path=xl/sharedStrings.xml><?xml version="1.0" encoding="utf-8"?>
<sst xmlns="http://schemas.openxmlformats.org/spreadsheetml/2006/main" count="150" uniqueCount="62">
  <si>
    <t>Wälchli, Peter</t>
  </si>
  <si>
    <t>Karabiner</t>
  </si>
  <si>
    <t>Wyss, Daniel</t>
  </si>
  <si>
    <t>Stgw 90</t>
  </si>
  <si>
    <t>Plüss, Heinz</t>
  </si>
  <si>
    <t>Eberhard,  Hermann</t>
  </si>
  <si>
    <t>Zimmerli, Hans</t>
  </si>
  <si>
    <t>Wullschleger, René</t>
  </si>
  <si>
    <t>Stagw</t>
  </si>
  <si>
    <t>Bauer, Yannick</t>
  </si>
  <si>
    <t>Sollberger, Rudolf</t>
  </si>
  <si>
    <t>Sollberger, Heinz</t>
  </si>
  <si>
    <t>Saxer, Marianne</t>
  </si>
  <si>
    <t>Saxer, Peter</t>
  </si>
  <si>
    <t>Hochuli, Werner</t>
  </si>
  <si>
    <t>Einzelwettschiessen</t>
  </si>
  <si>
    <t>Oblgatorisches Programm</t>
  </si>
  <si>
    <t>Feldschiessen</t>
  </si>
  <si>
    <t>Vorübung Feldschiessen</t>
  </si>
  <si>
    <t>Becherschiessen</t>
  </si>
  <si>
    <t>Kantonalstich</t>
  </si>
  <si>
    <t>Bezirksverbandschiessen</t>
  </si>
  <si>
    <t>1. Vorübung Schützenfest</t>
  </si>
  <si>
    <t>2. Vorübung Schützenfest</t>
  </si>
  <si>
    <t>Schützenfest Vereinsstich</t>
  </si>
  <si>
    <t>Jahrgang</t>
  </si>
  <si>
    <t>Waffe</t>
  </si>
  <si>
    <t>Schütze</t>
  </si>
  <si>
    <t>Umrechnung OP</t>
  </si>
  <si>
    <t>Umrechnung FS</t>
  </si>
  <si>
    <t>Obligatorisches Programm korrigiert</t>
  </si>
  <si>
    <t>Feldschiessen korrigiert</t>
  </si>
  <si>
    <t>Punktabzug für Sportwaffe</t>
  </si>
  <si>
    <t>Einzelwettschiessen korrigiert</t>
  </si>
  <si>
    <t>Vorübung Feldschiessen korrigiert</t>
  </si>
  <si>
    <t xml:space="preserve">Total </t>
  </si>
  <si>
    <t>Rang</t>
  </si>
  <si>
    <t>1. Schuss</t>
  </si>
  <si>
    <t>2. Schuss</t>
  </si>
  <si>
    <t>3. Schuss</t>
  </si>
  <si>
    <t>4. Schuss</t>
  </si>
  <si>
    <t>5. Schuss</t>
  </si>
  <si>
    <t>Resultat</t>
  </si>
  <si>
    <t>Bühler, Amelie</t>
  </si>
  <si>
    <t>Bühler, Urs</t>
  </si>
  <si>
    <t>Stgw 57/03</t>
  </si>
  <si>
    <t>Konz, Tobias</t>
  </si>
  <si>
    <t>Berisha Met</t>
  </si>
  <si>
    <t>Wenk, Julia</t>
  </si>
  <si>
    <t>Handschin, Ernst</t>
  </si>
  <si>
    <t>Lauber, Alessandro</t>
  </si>
  <si>
    <t>Frei, Martin</t>
  </si>
  <si>
    <t>Stgw 57/02</t>
  </si>
  <si>
    <t>Zbinden, Daniel</t>
  </si>
  <si>
    <t>Zwischen- Resultat</t>
  </si>
  <si>
    <t>Endresultat</t>
  </si>
  <si>
    <t>Gelöste Nachdoppel</t>
  </si>
  <si>
    <t>Resultat Hauptdoppel</t>
  </si>
  <si>
    <t>Wellenreiter, Gabriel</t>
  </si>
  <si>
    <t>Hochuli, Gustav</t>
  </si>
  <si>
    <t>Berisha, Met</t>
  </si>
  <si>
    <t>Stgw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</si>
</sst>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3" fillId="4" borderId="1" xfId="3" applyBorder="1"/>
    <xf numFmtId="0" fontId="2" fillId="3" borderId="1" xfId="2" applyBorder="1"/>
    <xf numFmtId="0" fontId="0" fillId="5" borderId="1" xfId="0" applyFill="1" applyBorder="1"/>
    <xf numFmtId="0" fontId="4" fillId="0" borderId="1" xfId="0" applyFont="1" applyBorder="1" applyAlignment="1">
      <alignment horizontal="center" textRotation="90"/>
    </xf>
    <xf numFmtId="0" fontId="5" fillId="4" borderId="1" xfId="3" applyFont="1" applyBorder="1" applyAlignment="1">
      <alignment horizontal="center" textRotation="90"/>
    </xf>
    <xf numFmtId="0" fontId="4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5" borderId="1" xfId="0" applyFont="1" applyFill="1" applyBorder="1" applyAlignment="1">
      <alignment horizontal="center" textRotation="90" wrapText="1"/>
    </xf>
    <xf numFmtId="0" fontId="4" fillId="5" borderId="1" xfId="0" applyFont="1" applyFill="1" applyBorder="1" applyAlignment="1">
      <alignment horizontal="center" textRotation="90"/>
    </xf>
    <xf numFmtId="0" fontId="4" fillId="0" borderId="1" xfId="0" applyFont="1" applyBorder="1" applyAlignment="1">
      <alignment textRotation="90" wrapText="1"/>
    </xf>
    <xf numFmtId="0" fontId="1" fillId="2" borderId="1" xfId="1" applyBorder="1"/>
    <xf numFmtId="0" fontId="6" fillId="2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 textRotation="90"/>
    </xf>
    <xf numFmtId="0" fontId="0" fillId="0" borderId="1" xfId="0" applyBorder="1" applyAlignment="1">
      <alignment horizontal="center"/>
    </xf>
    <xf numFmtId="0" fontId="7" fillId="0" borderId="1" xfId="2" applyFont="1" applyFill="1" applyBorder="1"/>
    <xf numFmtId="0" fontId="7" fillId="0" borderId="1" xfId="0" applyFont="1" applyFill="1" applyBorder="1"/>
  </cellXfs>
  <cellStyles count="4">
    <cellStyle name="Gut" xfId="1" builtinId="26"/>
    <cellStyle name="Neutral" xfId="3" builtinId="28"/>
    <cellStyle name="Schlecht" xfId="2" builtinId="27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"/>
  <sheetViews>
    <sheetView tabSelected="1" workbookViewId="0">
      <selection activeCell="A14" sqref="A14"/>
    </sheetView>
  </sheetViews>
  <sheetFormatPr baseColWidth="10" defaultRowHeight="14.5" x14ac:dyDescent="0.35"/>
  <cols>
    <col min="1" max="1" width="3.36328125" style="3" bestFit="1" customWidth="1"/>
    <col min="2" max="2" width="17.81640625" bestFit="1" customWidth="1"/>
    <col min="3" max="3" width="8.90625" bestFit="1" customWidth="1"/>
    <col min="4" max="4" width="4.81640625" bestFit="1" customWidth="1"/>
    <col min="5" max="5" width="3.81640625" bestFit="1" customWidth="1"/>
    <col min="6" max="7" width="3.36328125" bestFit="1" customWidth="1"/>
    <col min="8" max="8" width="6" bestFit="1" customWidth="1"/>
    <col min="9" max="9" width="3.36328125" bestFit="1" customWidth="1"/>
    <col min="10" max="10" width="4.81640625" bestFit="1" customWidth="1"/>
    <col min="11" max="11" width="3.36328125" bestFit="1" customWidth="1"/>
    <col min="12" max="12" width="6" bestFit="1" customWidth="1"/>
    <col min="13" max="18" width="3.36328125" bestFit="1" customWidth="1"/>
    <col min="19" max="19" width="5.81640625" bestFit="1" customWidth="1"/>
    <col min="23" max="24" width="6.81640625" bestFit="1" customWidth="1"/>
    <col min="25" max="25" width="3.81640625" bestFit="1" customWidth="1"/>
  </cols>
  <sheetData>
    <row r="1" spans="1:26" ht="142.5" customHeight="1" x14ac:dyDescent="0.35">
      <c r="A1" s="8" t="s">
        <v>36</v>
      </c>
      <c r="B1" s="8" t="s">
        <v>27</v>
      </c>
      <c r="C1" s="8" t="s">
        <v>26</v>
      </c>
      <c r="D1" s="8" t="s">
        <v>25</v>
      </c>
      <c r="E1" s="9" t="s">
        <v>15</v>
      </c>
      <c r="F1" s="8" t="s">
        <v>33</v>
      </c>
      <c r="G1" s="9" t="s">
        <v>16</v>
      </c>
      <c r="H1" s="13" t="s">
        <v>30</v>
      </c>
      <c r="I1" s="9" t="s">
        <v>17</v>
      </c>
      <c r="J1" s="14" t="s">
        <v>31</v>
      </c>
      <c r="K1" s="9" t="s">
        <v>18</v>
      </c>
      <c r="L1" s="10" t="s">
        <v>34</v>
      </c>
      <c r="M1" s="8" t="s">
        <v>19</v>
      </c>
      <c r="N1" s="8" t="s">
        <v>20</v>
      </c>
      <c r="O1" s="8" t="s">
        <v>21</v>
      </c>
      <c r="P1" s="8" t="s">
        <v>22</v>
      </c>
      <c r="Q1" s="8" t="s">
        <v>23</v>
      </c>
      <c r="R1" s="8" t="s">
        <v>24</v>
      </c>
      <c r="S1" s="8" t="s">
        <v>35</v>
      </c>
      <c r="T1" s="1"/>
      <c r="U1" s="2"/>
      <c r="V1" s="2"/>
      <c r="W1" s="1" t="s">
        <v>28</v>
      </c>
      <c r="X1" s="1" t="s">
        <v>29</v>
      </c>
      <c r="Y1" s="19" t="s">
        <v>32</v>
      </c>
      <c r="Z1" s="19"/>
    </row>
    <row r="2" spans="1:26" x14ac:dyDescent="0.35">
      <c r="A2" s="11">
        <v>1</v>
      </c>
      <c r="B2" s="4" t="s">
        <v>14</v>
      </c>
      <c r="C2" s="4" t="s">
        <v>8</v>
      </c>
      <c r="D2" s="4">
        <v>1960</v>
      </c>
      <c r="E2" s="5">
        <v>185</v>
      </c>
      <c r="F2" s="21">
        <f>ROUNDUP(E2/2,0)</f>
        <v>93</v>
      </c>
      <c r="G2" s="5">
        <v>79</v>
      </c>
      <c r="H2" s="7">
        <f>ROUNDUP((G2*W2)/5,1)*5</f>
        <v>93</v>
      </c>
      <c r="I2" s="5">
        <v>71</v>
      </c>
      <c r="J2" s="7">
        <f>ROUNDUP((I2*X2)/5,1)*5</f>
        <v>99</v>
      </c>
      <c r="K2" s="5">
        <v>67</v>
      </c>
      <c r="L2" s="22">
        <f>ROUNDUP((K2*X2)/5,1)*5</f>
        <v>93.500000000000014</v>
      </c>
      <c r="M2" s="6">
        <f>92-5</f>
        <v>87</v>
      </c>
      <c r="N2" s="22">
        <f>99-5</f>
        <v>94</v>
      </c>
      <c r="O2" s="6">
        <f>96-5</f>
        <v>91</v>
      </c>
      <c r="P2" s="22">
        <f>97-5</f>
        <v>92</v>
      </c>
      <c r="Q2" s="22">
        <f>97-5</f>
        <v>92</v>
      </c>
      <c r="R2" s="6">
        <f>93-5</f>
        <v>88</v>
      </c>
      <c r="S2" s="12">
        <f>SUM(F2,H2,J2,L2,N2,P2,Q2)</f>
        <v>656.5</v>
      </c>
      <c r="W2">
        <v>1.1765000000000001</v>
      </c>
      <c r="X2">
        <v>1.3889</v>
      </c>
      <c r="Y2">
        <v>0.5</v>
      </c>
    </row>
    <row r="3" spans="1:26" x14ac:dyDescent="0.35">
      <c r="A3" s="11">
        <v>2</v>
      </c>
      <c r="B3" s="4" t="s">
        <v>13</v>
      </c>
      <c r="C3" s="4" t="s">
        <v>8</v>
      </c>
      <c r="D3" s="4">
        <v>1947</v>
      </c>
      <c r="E3" s="5">
        <v>187</v>
      </c>
      <c r="F3" s="21">
        <f>ROUNDUP(E3/2,0)</f>
        <v>94</v>
      </c>
      <c r="G3" s="5">
        <v>77</v>
      </c>
      <c r="H3" s="7">
        <f>ROUNDUP((G3*W3)/5,1)*5</f>
        <v>91.000000000000014</v>
      </c>
      <c r="I3" s="5">
        <v>68</v>
      </c>
      <c r="J3" s="7">
        <f>ROUNDUP((I3*X3)/5,1)*5</f>
        <v>94.500000000000014</v>
      </c>
      <c r="K3" s="5">
        <v>68</v>
      </c>
      <c r="L3" s="22">
        <f>ROUNDUP((K3*X3)/5,1)*5</f>
        <v>94.500000000000014</v>
      </c>
      <c r="M3" s="6">
        <f>94-5</f>
        <v>89</v>
      </c>
      <c r="N3" s="22">
        <f>98-5</f>
        <v>93</v>
      </c>
      <c r="O3" s="6">
        <f>90-5</f>
        <v>85</v>
      </c>
      <c r="P3" s="22">
        <f>97-5</f>
        <v>92</v>
      </c>
      <c r="Q3" s="22">
        <f>98-5</f>
        <v>93</v>
      </c>
      <c r="R3" s="6">
        <f>93-5</f>
        <v>88</v>
      </c>
      <c r="S3" s="12">
        <f>SUM(F3,H3,J3,L3,N3,P3,Q3)</f>
        <v>652</v>
      </c>
      <c r="W3">
        <v>1.1765000000000001</v>
      </c>
      <c r="X3">
        <v>1.3889</v>
      </c>
      <c r="Y3">
        <v>0.5</v>
      </c>
    </row>
    <row r="4" spans="1:26" x14ac:dyDescent="0.35">
      <c r="A4" s="11">
        <v>3</v>
      </c>
      <c r="B4" s="4" t="s">
        <v>12</v>
      </c>
      <c r="C4" s="4" t="s">
        <v>8</v>
      </c>
      <c r="D4" s="4">
        <v>1953</v>
      </c>
      <c r="E4" s="5">
        <v>188</v>
      </c>
      <c r="F4" s="21">
        <f>ROUNDUP(E4/2,0)</f>
        <v>94</v>
      </c>
      <c r="G4" s="5">
        <v>80</v>
      </c>
      <c r="H4" s="7">
        <f>ROUNDUP((G4*W4)/5,1)*5</f>
        <v>94.500000000000014</v>
      </c>
      <c r="I4" s="5">
        <v>64</v>
      </c>
      <c r="J4" s="7">
        <f>ROUNDUP((I4*X4)/5,1)*5</f>
        <v>89</v>
      </c>
      <c r="K4" s="5">
        <v>71</v>
      </c>
      <c r="L4" s="22">
        <f>ROUNDUP((K4*X4)/5,1)*5</f>
        <v>99</v>
      </c>
      <c r="M4" s="6">
        <f>93-5</f>
        <v>88</v>
      </c>
      <c r="N4" s="6">
        <f>94-5</f>
        <v>89</v>
      </c>
      <c r="O4" s="6">
        <f>95-5</f>
        <v>90</v>
      </c>
      <c r="P4" s="22">
        <f>98-5</f>
        <v>93</v>
      </c>
      <c r="Q4" s="22">
        <f>97-5</f>
        <v>92</v>
      </c>
      <c r="R4" s="22">
        <f>95-5</f>
        <v>90</v>
      </c>
      <c r="S4" s="12">
        <f>SUM(F4,H4,J4,L4,P4,Q4,R4)</f>
        <v>651.5</v>
      </c>
      <c r="W4">
        <v>1.1765000000000001</v>
      </c>
      <c r="X4">
        <v>1.3889</v>
      </c>
    </row>
    <row r="5" spans="1:26" x14ac:dyDescent="0.35">
      <c r="A5" s="11">
        <v>4</v>
      </c>
      <c r="B5" s="4" t="s">
        <v>6</v>
      </c>
      <c r="C5" s="4" t="s">
        <v>3</v>
      </c>
      <c r="D5" s="4">
        <v>1946</v>
      </c>
      <c r="E5" s="5">
        <v>132</v>
      </c>
      <c r="F5" s="6">
        <f>ROUNDUP((E5/3)*2,0)</f>
        <v>88</v>
      </c>
      <c r="G5" s="5">
        <v>77</v>
      </c>
      <c r="H5" s="7">
        <f>ROUNDUP((G5*W5)/5,1)*5</f>
        <v>91.000000000000014</v>
      </c>
      <c r="I5" s="5">
        <v>67</v>
      </c>
      <c r="J5" s="7">
        <f>ROUNDUP((I5*X5)/5,1)*5</f>
        <v>93.500000000000014</v>
      </c>
      <c r="K5" s="5">
        <v>66</v>
      </c>
      <c r="L5" s="22">
        <f>ROUNDUP((K5*X5)/5,1)*5</f>
        <v>92.000000000000014</v>
      </c>
      <c r="M5" s="6">
        <v>79</v>
      </c>
      <c r="N5" s="22">
        <v>92</v>
      </c>
      <c r="O5" s="6">
        <v>88</v>
      </c>
      <c r="P5" s="22">
        <v>92</v>
      </c>
      <c r="Q5" s="22">
        <v>92</v>
      </c>
      <c r="R5" s="22">
        <v>95</v>
      </c>
      <c r="S5" s="12">
        <f>SUM(H5,J5,L5,N5,P5:R5)</f>
        <v>647.5</v>
      </c>
      <c r="W5">
        <v>1.1765000000000001</v>
      </c>
      <c r="X5">
        <v>1.3889</v>
      </c>
      <c r="Y5">
        <v>0.5</v>
      </c>
    </row>
    <row r="6" spans="1:26" x14ac:dyDescent="0.35">
      <c r="A6" s="11">
        <v>5</v>
      </c>
      <c r="B6" s="4" t="s">
        <v>0</v>
      </c>
      <c r="C6" s="4" t="s">
        <v>1</v>
      </c>
      <c r="D6" s="4">
        <v>1946</v>
      </c>
      <c r="E6" s="5">
        <v>134</v>
      </c>
      <c r="F6" s="6">
        <f>ROUNDUP((E6/3)*2,0)</f>
        <v>90</v>
      </c>
      <c r="G6" s="5">
        <v>73</v>
      </c>
      <c r="H6" s="7">
        <f>ROUNDUP((G6*W6)/5,1)*5</f>
        <v>86.000000000000014</v>
      </c>
      <c r="I6" s="5">
        <v>66</v>
      </c>
      <c r="J6" s="7">
        <f>ROUNDUP((I6*X6)/5,1)*5</f>
        <v>92.000000000000014</v>
      </c>
      <c r="K6" s="5">
        <v>66</v>
      </c>
      <c r="L6" s="22">
        <f>ROUNDUP((K6*X6)/5,1)*5</f>
        <v>92.000000000000014</v>
      </c>
      <c r="M6" s="22">
        <v>92</v>
      </c>
      <c r="N6" s="22">
        <v>92</v>
      </c>
      <c r="O6" s="6">
        <v>88</v>
      </c>
      <c r="P6" s="22">
        <v>93</v>
      </c>
      <c r="Q6" s="6">
        <v>91</v>
      </c>
      <c r="R6" s="21">
        <v>92</v>
      </c>
      <c r="S6" s="12">
        <f>SUM(H6,J6,L6,M6,N6,P6,R6)</f>
        <v>639</v>
      </c>
      <c r="W6">
        <v>1.1765000000000001</v>
      </c>
      <c r="X6">
        <v>1.3889</v>
      </c>
    </row>
    <row r="7" spans="1:26" x14ac:dyDescent="0.35">
      <c r="A7" s="11">
        <v>6</v>
      </c>
      <c r="B7" s="4" t="s">
        <v>11</v>
      </c>
      <c r="C7" s="4" t="s">
        <v>8</v>
      </c>
      <c r="D7" s="4">
        <v>1951</v>
      </c>
      <c r="E7" s="5">
        <v>191</v>
      </c>
      <c r="F7" s="21">
        <f>ROUNDUP(E7/2,0)</f>
        <v>96</v>
      </c>
      <c r="G7" s="5">
        <v>75</v>
      </c>
      <c r="H7" s="7">
        <f>ROUNDUP((G7*W7)/5,1)*5</f>
        <v>88.500000000000014</v>
      </c>
      <c r="I7" s="5">
        <v>60</v>
      </c>
      <c r="J7" s="7">
        <f>ROUNDUP((I7*X7)/5,1)*5</f>
        <v>83.500000000000014</v>
      </c>
      <c r="K7" s="5">
        <v>64</v>
      </c>
      <c r="L7" s="6">
        <f>ROUNDUP((K7*X7)/5,1)*5</f>
        <v>89</v>
      </c>
      <c r="M7" s="22">
        <f>98-5</f>
        <v>93</v>
      </c>
      <c r="N7" s="22">
        <f>98-5</f>
        <v>93</v>
      </c>
      <c r="O7" s="6">
        <f>97-5</f>
        <v>92</v>
      </c>
      <c r="P7" s="22">
        <f>97-5</f>
        <v>92</v>
      </c>
      <c r="Q7" s="22">
        <f>97-5</f>
        <v>92</v>
      </c>
      <c r="R7" s="6">
        <f>94-5</f>
        <v>89</v>
      </c>
      <c r="S7" s="12">
        <f>SUM(F7,H7,J7,M7,N7,P7,Q7)</f>
        <v>638</v>
      </c>
      <c r="W7">
        <v>1.1765000000000001</v>
      </c>
      <c r="X7">
        <v>1.3889</v>
      </c>
      <c r="Y7">
        <v>0.5</v>
      </c>
    </row>
    <row r="8" spans="1:26" x14ac:dyDescent="0.35">
      <c r="A8" s="11">
        <v>7</v>
      </c>
      <c r="B8" s="4" t="s">
        <v>9</v>
      </c>
      <c r="C8" s="4" t="s">
        <v>1</v>
      </c>
      <c r="D8" s="4">
        <v>1996</v>
      </c>
      <c r="E8" s="5">
        <v>122</v>
      </c>
      <c r="F8" s="6">
        <f>ROUNDUP((E8/3)*2,0)</f>
        <v>82</v>
      </c>
      <c r="G8" s="5">
        <v>75</v>
      </c>
      <c r="H8" s="7">
        <f>ROUNDUP((G8*W8)/5,1)*5</f>
        <v>88.500000000000014</v>
      </c>
      <c r="I8" s="5">
        <v>61</v>
      </c>
      <c r="J8" s="7">
        <f>ROUNDUP((I8*X8)/5,1)*5</f>
        <v>85</v>
      </c>
      <c r="K8" s="5">
        <v>60</v>
      </c>
      <c r="L8" s="6">
        <f>ROUNDUP((K8*X8)/5,1)*5</f>
        <v>83.500000000000014</v>
      </c>
      <c r="M8" s="22">
        <v>86</v>
      </c>
      <c r="N8" s="22">
        <v>93</v>
      </c>
      <c r="O8" s="6">
        <v>0</v>
      </c>
      <c r="P8" s="22">
        <v>92</v>
      </c>
      <c r="Q8" s="22">
        <v>91</v>
      </c>
      <c r="R8" s="22">
        <v>86</v>
      </c>
      <c r="S8" s="12">
        <f>SUM(H8,J8,M8,N8,P8,Q8,R8)</f>
        <v>621.5</v>
      </c>
      <c r="W8">
        <v>1.1765000000000001</v>
      </c>
      <c r="X8">
        <v>1.3889</v>
      </c>
    </row>
    <row r="9" spans="1:26" x14ac:dyDescent="0.35">
      <c r="A9" s="11">
        <v>8</v>
      </c>
      <c r="B9" s="4" t="s">
        <v>10</v>
      </c>
      <c r="C9" s="4" t="s">
        <v>8</v>
      </c>
      <c r="D9" s="4">
        <v>1949</v>
      </c>
      <c r="E9" s="5">
        <v>178</v>
      </c>
      <c r="F9" s="21">
        <f>ROUNDUP(E9/2,0)</f>
        <v>89</v>
      </c>
      <c r="G9" s="5">
        <v>71</v>
      </c>
      <c r="H9" s="7">
        <f>ROUNDUP((G9*W9)/5,1)*5</f>
        <v>84</v>
      </c>
      <c r="I9" s="5">
        <v>59</v>
      </c>
      <c r="J9" s="7">
        <f>ROUNDUP((I9*X9)/5,1)*5</f>
        <v>82.000000000000014</v>
      </c>
      <c r="K9" s="5">
        <v>59</v>
      </c>
      <c r="L9" s="6">
        <f>ROUNDUP((K9*X9)/5,1)*5</f>
        <v>82.000000000000014</v>
      </c>
      <c r="M9" s="6">
        <f>92-5</f>
        <v>87</v>
      </c>
      <c r="N9" s="22">
        <f>95-5</f>
        <v>90</v>
      </c>
      <c r="O9" s="6">
        <f>92-5</f>
        <v>87</v>
      </c>
      <c r="P9" s="22">
        <f>97-5</f>
        <v>92</v>
      </c>
      <c r="Q9" s="22">
        <f>94-5</f>
        <v>89</v>
      </c>
      <c r="R9" s="22">
        <f>93-5</f>
        <v>88</v>
      </c>
      <c r="S9" s="12">
        <f>SUM(F9,H9,J9,N9,P9,Q9,R9)</f>
        <v>614</v>
      </c>
      <c r="W9">
        <v>1.1765000000000001</v>
      </c>
      <c r="X9">
        <v>1.3889</v>
      </c>
      <c r="Y9">
        <v>0.5</v>
      </c>
    </row>
    <row r="10" spans="1:26" x14ac:dyDescent="0.35">
      <c r="A10" s="11">
        <v>9</v>
      </c>
      <c r="B10" s="4" t="s">
        <v>60</v>
      </c>
      <c r="C10" s="4" t="s">
        <v>61</v>
      </c>
      <c r="D10" s="4">
        <v>1968</v>
      </c>
      <c r="E10" s="5">
        <v>120</v>
      </c>
      <c r="F10" s="21">
        <f>ROUNDUP((E10/3)*2,0)</f>
        <v>80</v>
      </c>
      <c r="G10" s="5">
        <v>69</v>
      </c>
      <c r="H10" s="7">
        <f>ROUNDUP((G10*W10)/5,1)*5</f>
        <v>81.5</v>
      </c>
      <c r="I10" s="5">
        <v>61</v>
      </c>
      <c r="J10" s="7">
        <f>ROUNDUP((I10*X10)/5,1)*5</f>
        <v>85</v>
      </c>
      <c r="K10" s="5">
        <v>65</v>
      </c>
      <c r="L10" s="21">
        <f>ROUNDUP((K10*X10)/5,1)*5</f>
        <v>90.5</v>
      </c>
      <c r="M10" s="6">
        <v>0</v>
      </c>
      <c r="N10" s="6">
        <v>0</v>
      </c>
      <c r="O10" s="21">
        <v>85</v>
      </c>
      <c r="P10" s="22">
        <v>90</v>
      </c>
      <c r="Q10" s="22">
        <v>90</v>
      </c>
      <c r="R10" s="6">
        <v>0</v>
      </c>
      <c r="S10" s="12">
        <f>(F10+H10+J10+L10+O10+P10+Q10)</f>
        <v>602</v>
      </c>
      <c r="W10">
        <v>1.1765000000000001</v>
      </c>
      <c r="X10">
        <v>1.3889</v>
      </c>
    </row>
    <row r="11" spans="1:26" x14ac:dyDescent="0.35">
      <c r="A11" s="11">
        <v>10</v>
      </c>
      <c r="B11" s="4" t="s">
        <v>4</v>
      </c>
      <c r="C11" s="4" t="s">
        <v>3</v>
      </c>
      <c r="D11" s="4">
        <v>1949</v>
      </c>
      <c r="E11" s="5">
        <v>119</v>
      </c>
      <c r="F11" s="6">
        <f>ROUNDUP((E11/3)*2,0)</f>
        <v>80</v>
      </c>
      <c r="G11" s="5">
        <v>71</v>
      </c>
      <c r="H11" s="7">
        <f>ROUNDUP((G11*W11)/5,1)*5</f>
        <v>84</v>
      </c>
      <c r="I11" s="5">
        <v>56</v>
      </c>
      <c r="J11" s="7">
        <f>ROUNDUP((I11*X11)/5,1)*5</f>
        <v>78</v>
      </c>
      <c r="K11" s="5">
        <v>61</v>
      </c>
      <c r="L11" s="22">
        <f>ROUNDUP((K11*X11)/5,1)*5</f>
        <v>85</v>
      </c>
      <c r="M11" s="22">
        <v>85</v>
      </c>
      <c r="N11" s="22">
        <v>85</v>
      </c>
      <c r="O11" s="6">
        <v>78</v>
      </c>
      <c r="P11" s="22">
        <v>93</v>
      </c>
      <c r="Q11" s="22">
        <v>90</v>
      </c>
      <c r="R11" s="6">
        <v>83</v>
      </c>
      <c r="S11" s="12">
        <f>SUM(H11,J11,L11,M11,N11,P11,Q11)</f>
        <v>600</v>
      </c>
      <c r="W11">
        <v>1.1765000000000001</v>
      </c>
      <c r="X11">
        <v>1.3889</v>
      </c>
      <c r="Y11">
        <v>0.5</v>
      </c>
    </row>
    <row r="12" spans="1:26" x14ac:dyDescent="0.35">
      <c r="A12" s="11">
        <v>11</v>
      </c>
      <c r="B12" s="4" t="s">
        <v>7</v>
      </c>
      <c r="C12" s="4" t="s">
        <v>8</v>
      </c>
      <c r="D12" s="4">
        <v>1948</v>
      </c>
      <c r="E12" s="5">
        <v>175</v>
      </c>
      <c r="F12" s="21">
        <f>ROUNDUP(E12/2,0)</f>
        <v>88</v>
      </c>
      <c r="G12" s="5">
        <v>72</v>
      </c>
      <c r="H12" s="7">
        <f>ROUNDUP((G12*W12)/5,1)*5</f>
        <v>85</v>
      </c>
      <c r="I12" s="5">
        <v>50</v>
      </c>
      <c r="J12" s="7">
        <f>ROUNDUP((I12*X12)/5,1)*5</f>
        <v>69.5</v>
      </c>
      <c r="K12" s="5">
        <v>60</v>
      </c>
      <c r="L12" s="6">
        <f>ROUNDUP((K12*X12)/5,1)*5</f>
        <v>83.500000000000014</v>
      </c>
      <c r="M12" s="6">
        <v>0</v>
      </c>
      <c r="N12" s="22">
        <f>94-5</f>
        <v>89</v>
      </c>
      <c r="O12" s="22">
        <f>93-5</f>
        <v>88</v>
      </c>
      <c r="P12" s="6">
        <f>92-5</f>
        <v>87</v>
      </c>
      <c r="Q12" s="22">
        <f>93-5</f>
        <v>88</v>
      </c>
      <c r="R12" s="22">
        <f>93-5</f>
        <v>88</v>
      </c>
      <c r="S12" s="12">
        <f>SUM(F12,H12,J12,N12,O12,Q12,R12)</f>
        <v>595.5</v>
      </c>
      <c r="W12">
        <v>1.1765000000000001</v>
      </c>
      <c r="X12">
        <v>1.3889</v>
      </c>
    </row>
    <row r="13" spans="1:26" x14ac:dyDescent="0.35">
      <c r="A13" s="11">
        <v>12</v>
      </c>
      <c r="B13" s="4" t="s">
        <v>5</v>
      </c>
      <c r="C13" s="4" t="s">
        <v>1</v>
      </c>
      <c r="D13" s="4">
        <v>1943</v>
      </c>
      <c r="E13" s="5">
        <v>123</v>
      </c>
      <c r="F13" s="22">
        <f>ROUNDUP((E13/3)*2,0)</f>
        <v>82</v>
      </c>
      <c r="G13" s="5">
        <v>70</v>
      </c>
      <c r="H13" s="7">
        <f>ROUNDUP((G13*W13)/5,1)*5</f>
        <v>82.5</v>
      </c>
      <c r="I13" s="5">
        <v>54</v>
      </c>
      <c r="J13" s="7">
        <f>ROUNDUP((I13*X13)/5,1)*5</f>
        <v>75.5</v>
      </c>
      <c r="K13" s="5">
        <v>55</v>
      </c>
      <c r="L13" s="6">
        <f>ROUNDUP((K13*X13)/5,1)*5</f>
        <v>76.5</v>
      </c>
      <c r="M13" s="6">
        <v>77</v>
      </c>
      <c r="N13" s="22">
        <v>93</v>
      </c>
      <c r="O13" s="6">
        <v>80</v>
      </c>
      <c r="P13" s="22">
        <v>86</v>
      </c>
      <c r="Q13" s="22">
        <v>85</v>
      </c>
      <c r="R13" s="22">
        <v>84</v>
      </c>
      <c r="S13" s="12">
        <f>SUM(F13,H13,J13,N13,P13,Q13,R13)</f>
        <v>588</v>
      </c>
      <c r="W13">
        <v>1.1765000000000001</v>
      </c>
      <c r="X13">
        <v>1.3889</v>
      </c>
    </row>
    <row r="14" spans="1:26" x14ac:dyDescent="0.35">
      <c r="A14" s="11">
        <v>13</v>
      </c>
      <c r="B14" s="4" t="s">
        <v>2</v>
      </c>
      <c r="C14" s="4" t="s">
        <v>3</v>
      </c>
      <c r="D14" s="4">
        <v>1970</v>
      </c>
      <c r="E14" s="5">
        <v>134</v>
      </c>
      <c r="F14" s="22">
        <f>ROUNDUP((E14/3)*2,0)</f>
        <v>90</v>
      </c>
      <c r="G14" s="5">
        <v>75</v>
      </c>
      <c r="H14" s="7">
        <f>ROUNDUP((G14*W14)/5,1)*5</f>
        <v>88.500000000000014</v>
      </c>
      <c r="I14" s="5">
        <v>66</v>
      </c>
      <c r="J14" s="7">
        <f>ROUNDUP((I14*X14)/5,1)*5</f>
        <v>92.000000000000014</v>
      </c>
      <c r="K14" s="5"/>
      <c r="L14" s="22">
        <f>ROUNDUP((K14*X14)/5,1)*5</f>
        <v>0</v>
      </c>
      <c r="M14" s="22">
        <v>0</v>
      </c>
      <c r="N14" s="22">
        <v>0</v>
      </c>
      <c r="O14" s="22">
        <v>79</v>
      </c>
      <c r="P14" s="6">
        <v>0</v>
      </c>
      <c r="Q14" s="6">
        <v>0</v>
      </c>
      <c r="R14" s="6">
        <v>0</v>
      </c>
      <c r="S14" s="12">
        <f>SUM(F14,H14,J14,L14,M14,N14,O14)</f>
        <v>349.5</v>
      </c>
      <c r="W14">
        <v>1.1765000000000001</v>
      </c>
      <c r="X14">
        <v>1.3889</v>
      </c>
    </row>
  </sheetData>
  <sortState xmlns:xlrd2="http://schemas.microsoft.com/office/spreadsheetml/2017/richdata2" ref="A2:S14">
    <sortCondition descending="1" ref="S2:S14"/>
  </sortState>
  <mergeCells count="1">
    <mergeCell ref="Y1:Z1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4"/>
  <sheetViews>
    <sheetView topLeftCell="A5" workbookViewId="0">
      <selection activeCell="Q43" sqref="Q43"/>
    </sheetView>
  </sheetViews>
  <sheetFormatPr baseColWidth="10" defaultRowHeight="14.5" x14ac:dyDescent="0.35"/>
  <cols>
    <col min="1" max="1" width="3.36328125" bestFit="1" customWidth="1"/>
    <col min="2" max="2" width="18.1796875" bestFit="1" customWidth="1"/>
    <col min="3" max="3" width="10" bestFit="1" customWidth="1"/>
    <col min="4" max="4" width="4.81640625" bestFit="1" customWidth="1"/>
    <col min="5" max="8" width="3.81640625" bestFit="1" customWidth="1"/>
    <col min="9" max="19" width="2.81640625" bestFit="1" customWidth="1"/>
    <col min="20" max="20" width="6" bestFit="1" customWidth="1"/>
    <col min="21" max="21" width="3.81640625" bestFit="1" customWidth="1"/>
    <col min="22" max="23" width="6" bestFit="1" customWidth="1"/>
  </cols>
  <sheetData>
    <row r="1" spans="1:23" ht="66" customHeight="1" x14ac:dyDescent="0.35">
      <c r="A1" s="8" t="s">
        <v>36</v>
      </c>
      <c r="B1" s="8" t="s">
        <v>27</v>
      </c>
      <c r="C1" s="8" t="s">
        <v>26</v>
      </c>
      <c r="D1" s="8" t="s">
        <v>25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15" t="s">
        <v>54</v>
      </c>
      <c r="U1" s="15" t="s">
        <v>55</v>
      </c>
      <c r="V1" s="15" t="s">
        <v>56</v>
      </c>
      <c r="W1" s="15" t="s">
        <v>57</v>
      </c>
    </row>
    <row r="2" spans="1:23" x14ac:dyDescent="0.35">
      <c r="A2" s="11">
        <v>1</v>
      </c>
      <c r="B2" s="4" t="s">
        <v>11</v>
      </c>
      <c r="C2" s="4" t="s">
        <v>8</v>
      </c>
      <c r="D2" s="4">
        <v>1951</v>
      </c>
      <c r="E2" s="4">
        <v>100</v>
      </c>
      <c r="F2" s="4">
        <v>100</v>
      </c>
      <c r="G2" s="4">
        <v>100</v>
      </c>
      <c r="H2" s="4">
        <v>100</v>
      </c>
      <c r="I2" s="4">
        <v>99</v>
      </c>
      <c r="J2" s="4">
        <v>99</v>
      </c>
      <c r="K2" s="4">
        <v>99</v>
      </c>
      <c r="L2" s="4">
        <v>99</v>
      </c>
      <c r="M2" s="4">
        <v>99</v>
      </c>
      <c r="N2" s="4">
        <v>99</v>
      </c>
      <c r="O2" s="4">
        <v>98</v>
      </c>
      <c r="P2" s="4">
        <v>98</v>
      </c>
      <c r="Q2" s="4">
        <v>97</v>
      </c>
      <c r="R2" s="4">
        <v>97</v>
      </c>
      <c r="S2" s="4">
        <v>97</v>
      </c>
      <c r="T2" s="4">
        <f>SUM(E2:S2)</f>
        <v>1481</v>
      </c>
      <c r="U2" s="4">
        <v>988</v>
      </c>
      <c r="V2" s="4">
        <v>60</v>
      </c>
      <c r="W2" s="12">
        <v>944</v>
      </c>
    </row>
    <row r="3" spans="1:23" x14ac:dyDescent="0.35">
      <c r="A3" s="17">
        <v>2</v>
      </c>
      <c r="B3" s="16" t="s">
        <v>14</v>
      </c>
      <c r="C3" s="16" t="s">
        <v>1</v>
      </c>
      <c r="D3" s="16">
        <v>1960</v>
      </c>
      <c r="E3" s="16">
        <v>100</v>
      </c>
      <c r="F3" s="16">
        <v>100</v>
      </c>
      <c r="G3" s="16">
        <v>99</v>
      </c>
      <c r="H3" s="16">
        <v>98</v>
      </c>
      <c r="I3" s="16">
        <v>98</v>
      </c>
      <c r="J3" s="16">
        <v>97</v>
      </c>
      <c r="K3" s="16">
        <v>97</v>
      </c>
      <c r="L3" s="16">
        <v>97</v>
      </c>
      <c r="M3" s="16">
        <v>96</v>
      </c>
      <c r="N3" s="16">
        <v>96</v>
      </c>
      <c r="O3" s="16"/>
      <c r="P3" s="16"/>
      <c r="Q3" s="16"/>
      <c r="R3" s="16"/>
      <c r="S3" s="16"/>
      <c r="T3" s="16">
        <f>SUM(E3:N3)</f>
        <v>978</v>
      </c>
      <c r="U3" s="16">
        <v>978</v>
      </c>
      <c r="V3" s="16">
        <v>107</v>
      </c>
      <c r="W3" s="16">
        <v>804</v>
      </c>
    </row>
    <row r="4" spans="1:23" x14ac:dyDescent="0.35">
      <c r="A4" s="11">
        <v>3</v>
      </c>
      <c r="B4" s="4" t="s">
        <v>13</v>
      </c>
      <c r="C4" s="4" t="s">
        <v>8</v>
      </c>
      <c r="D4" s="4">
        <v>1947</v>
      </c>
      <c r="E4" s="4">
        <v>99</v>
      </c>
      <c r="F4" s="4">
        <v>99</v>
      </c>
      <c r="G4" s="4">
        <v>99</v>
      </c>
      <c r="H4" s="4">
        <v>98</v>
      </c>
      <c r="I4" s="4">
        <v>98</v>
      </c>
      <c r="J4" s="4">
        <v>97</v>
      </c>
      <c r="K4" s="4">
        <v>97</v>
      </c>
      <c r="L4" s="4">
        <v>97</v>
      </c>
      <c r="M4" s="4">
        <v>97</v>
      </c>
      <c r="N4" s="4">
        <v>96</v>
      </c>
      <c r="O4" s="4">
        <v>96</v>
      </c>
      <c r="P4" s="4">
        <v>96</v>
      </c>
      <c r="Q4" s="4">
        <v>96</v>
      </c>
      <c r="R4" s="4">
        <v>96</v>
      </c>
      <c r="S4" s="4">
        <v>95</v>
      </c>
      <c r="T4" s="4">
        <f>SUM(E4:S4)</f>
        <v>1456</v>
      </c>
      <c r="U4" s="4">
        <v>971</v>
      </c>
      <c r="V4" s="4">
        <v>50</v>
      </c>
      <c r="W4" s="12">
        <v>945</v>
      </c>
    </row>
    <row r="5" spans="1:23" x14ac:dyDescent="0.35">
      <c r="A5" s="17">
        <v>4</v>
      </c>
      <c r="B5" s="16" t="s">
        <v>49</v>
      </c>
      <c r="C5" s="16" t="s">
        <v>8</v>
      </c>
      <c r="D5" s="16">
        <v>1951</v>
      </c>
      <c r="E5" s="16">
        <v>100</v>
      </c>
      <c r="F5" s="16">
        <v>99</v>
      </c>
      <c r="G5" s="16">
        <v>99</v>
      </c>
      <c r="H5" s="16">
        <v>97</v>
      </c>
      <c r="I5" s="16">
        <v>97</v>
      </c>
      <c r="J5" s="16">
        <v>96</v>
      </c>
      <c r="K5" s="16">
        <v>96</v>
      </c>
      <c r="L5" s="16">
        <v>96</v>
      </c>
      <c r="M5" s="16">
        <v>96</v>
      </c>
      <c r="N5" s="16">
        <v>96</v>
      </c>
      <c r="O5" s="16">
        <v>96</v>
      </c>
      <c r="P5" s="16">
        <v>96</v>
      </c>
      <c r="Q5" s="16">
        <v>95</v>
      </c>
      <c r="R5" s="16">
        <v>95</v>
      </c>
      <c r="S5" s="16">
        <v>95</v>
      </c>
      <c r="T5" s="16">
        <f>SUM(E5:S5)</f>
        <v>1449</v>
      </c>
      <c r="U5" s="16">
        <f>(T5/3)*2</f>
        <v>966</v>
      </c>
      <c r="V5" s="16">
        <v>37</v>
      </c>
      <c r="W5" s="16">
        <v>876</v>
      </c>
    </row>
    <row r="6" spans="1:23" x14ac:dyDescent="0.35">
      <c r="A6" s="11">
        <v>5</v>
      </c>
      <c r="B6" s="4" t="s">
        <v>12</v>
      </c>
      <c r="C6" s="4" t="s">
        <v>8</v>
      </c>
      <c r="D6" s="4">
        <v>1953</v>
      </c>
      <c r="E6" s="4">
        <v>99</v>
      </c>
      <c r="F6" s="4">
        <v>99</v>
      </c>
      <c r="G6" s="4">
        <v>99</v>
      </c>
      <c r="H6" s="4">
        <v>99</v>
      </c>
      <c r="I6" s="4">
        <v>97</v>
      </c>
      <c r="J6" s="4">
        <v>96</v>
      </c>
      <c r="K6" s="4">
        <v>96</v>
      </c>
      <c r="L6" s="4">
        <v>96</v>
      </c>
      <c r="M6" s="4">
        <v>96</v>
      </c>
      <c r="N6" s="4">
        <v>95</v>
      </c>
      <c r="O6" s="4">
        <v>95</v>
      </c>
      <c r="P6" s="4">
        <v>95</v>
      </c>
      <c r="Q6" s="4">
        <v>94</v>
      </c>
      <c r="R6" s="4">
        <v>94</v>
      </c>
      <c r="S6" s="4">
        <v>94</v>
      </c>
      <c r="T6" s="4">
        <f>SUM(E6:S6)</f>
        <v>1444</v>
      </c>
      <c r="U6" s="4">
        <v>963</v>
      </c>
      <c r="V6" s="4">
        <v>45</v>
      </c>
      <c r="W6" s="12">
        <v>912</v>
      </c>
    </row>
    <row r="7" spans="1:23" x14ac:dyDescent="0.35">
      <c r="A7" s="17">
        <v>6</v>
      </c>
      <c r="B7" s="16" t="s">
        <v>44</v>
      </c>
      <c r="C7" s="16" t="s">
        <v>45</v>
      </c>
      <c r="D7" s="16">
        <v>1958</v>
      </c>
      <c r="E7" s="16">
        <v>100</v>
      </c>
      <c r="F7" s="16">
        <v>99</v>
      </c>
      <c r="G7" s="16">
        <v>98</v>
      </c>
      <c r="H7" s="16">
        <v>96</v>
      </c>
      <c r="I7" s="16">
        <v>94</v>
      </c>
      <c r="J7" s="16">
        <v>94</v>
      </c>
      <c r="K7" s="16">
        <v>93</v>
      </c>
      <c r="L7" s="16">
        <v>92</v>
      </c>
      <c r="M7" s="16">
        <v>90</v>
      </c>
      <c r="N7" s="16">
        <v>90</v>
      </c>
      <c r="O7" s="16"/>
      <c r="P7" s="16"/>
      <c r="Q7" s="16"/>
      <c r="R7" s="16"/>
      <c r="S7" s="16"/>
      <c r="T7" s="16">
        <f>SUM(E7:N7)</f>
        <v>946</v>
      </c>
      <c r="U7" s="16">
        <v>946</v>
      </c>
      <c r="V7" s="16">
        <v>20</v>
      </c>
      <c r="W7" s="16">
        <v>861</v>
      </c>
    </row>
    <row r="8" spans="1:23" x14ac:dyDescent="0.35">
      <c r="A8" s="11">
        <v>7</v>
      </c>
      <c r="B8" s="4" t="s">
        <v>10</v>
      </c>
      <c r="C8" s="4" t="s">
        <v>8</v>
      </c>
      <c r="D8" s="4">
        <v>1949</v>
      </c>
      <c r="E8" s="4">
        <v>98</v>
      </c>
      <c r="F8" s="4">
        <v>98</v>
      </c>
      <c r="G8" s="4">
        <v>98</v>
      </c>
      <c r="H8" s="4">
        <v>97</v>
      </c>
      <c r="I8" s="4">
        <v>97</v>
      </c>
      <c r="J8" s="4">
        <v>96</v>
      </c>
      <c r="K8" s="4">
        <v>96</v>
      </c>
      <c r="L8" s="4">
        <v>96</v>
      </c>
      <c r="M8" s="4">
        <v>96</v>
      </c>
      <c r="N8" s="4">
        <v>95</v>
      </c>
      <c r="O8" s="4">
        <v>95</v>
      </c>
      <c r="P8" s="4">
        <v>95</v>
      </c>
      <c r="Q8" s="4">
        <v>95</v>
      </c>
      <c r="R8" s="4">
        <v>94</v>
      </c>
      <c r="S8" s="4">
        <v>94</v>
      </c>
      <c r="T8" s="4">
        <f>SUM(E8:S8)</f>
        <v>1440</v>
      </c>
      <c r="U8" s="4">
        <f>(T8/3)*2</f>
        <v>960</v>
      </c>
      <c r="V8" s="4">
        <v>70</v>
      </c>
      <c r="W8" s="12">
        <v>874</v>
      </c>
    </row>
    <row r="9" spans="1:23" x14ac:dyDescent="0.35">
      <c r="A9" s="17">
        <v>8</v>
      </c>
      <c r="B9" s="16" t="s">
        <v>43</v>
      </c>
      <c r="C9" s="16" t="s">
        <v>3</v>
      </c>
      <c r="D9" s="16"/>
      <c r="E9" s="16">
        <v>100</v>
      </c>
      <c r="F9" s="16">
        <v>97</v>
      </c>
      <c r="G9" s="16">
        <v>97</v>
      </c>
      <c r="H9" s="16">
        <v>95</v>
      </c>
      <c r="I9" s="16">
        <v>95</v>
      </c>
      <c r="J9" s="16">
        <v>92</v>
      </c>
      <c r="K9" s="16">
        <v>91</v>
      </c>
      <c r="L9" s="16">
        <v>90</v>
      </c>
      <c r="M9" s="16">
        <v>90</v>
      </c>
      <c r="N9" s="16">
        <v>89</v>
      </c>
      <c r="O9" s="16"/>
      <c r="P9" s="16"/>
      <c r="Q9" s="16"/>
      <c r="R9" s="16"/>
      <c r="S9" s="16"/>
      <c r="T9" s="16">
        <f>SUM(E9:S9)</f>
        <v>936</v>
      </c>
      <c r="U9" s="16">
        <v>936</v>
      </c>
      <c r="V9" s="16">
        <v>20</v>
      </c>
      <c r="W9" s="16">
        <v>812</v>
      </c>
    </row>
    <row r="10" spans="1:23" x14ac:dyDescent="0.35">
      <c r="A10" s="11">
        <v>9</v>
      </c>
      <c r="B10" s="4" t="s">
        <v>7</v>
      </c>
      <c r="C10" s="4" t="s">
        <v>8</v>
      </c>
      <c r="D10" s="4">
        <v>1948</v>
      </c>
      <c r="E10" s="4">
        <v>100</v>
      </c>
      <c r="F10" s="4">
        <v>97</v>
      </c>
      <c r="G10" s="4">
        <v>96</v>
      </c>
      <c r="H10" s="4">
        <v>96</v>
      </c>
      <c r="I10" s="4">
        <v>96</v>
      </c>
      <c r="J10" s="4">
        <v>96</v>
      </c>
      <c r="K10" s="4">
        <v>95</v>
      </c>
      <c r="L10" s="4">
        <v>95</v>
      </c>
      <c r="M10" s="4">
        <v>95</v>
      </c>
      <c r="N10" s="4">
        <v>95</v>
      </c>
      <c r="O10" s="4">
        <v>94</v>
      </c>
      <c r="P10" s="4">
        <v>94</v>
      </c>
      <c r="Q10" s="4">
        <v>93</v>
      </c>
      <c r="R10" s="4">
        <v>93</v>
      </c>
      <c r="S10" s="4">
        <v>93</v>
      </c>
      <c r="T10" s="4">
        <f>SUM(E10:S10)</f>
        <v>1428</v>
      </c>
      <c r="U10" s="4">
        <f>(T10/3)*2</f>
        <v>952</v>
      </c>
      <c r="V10" s="4">
        <v>40</v>
      </c>
      <c r="W10" s="12">
        <v>885</v>
      </c>
    </row>
    <row r="11" spans="1:23" x14ac:dyDescent="0.35">
      <c r="A11" s="17">
        <v>10</v>
      </c>
      <c r="B11" s="16" t="s">
        <v>47</v>
      </c>
      <c r="C11" s="16" t="s">
        <v>45</v>
      </c>
      <c r="D11" s="16">
        <v>1968</v>
      </c>
      <c r="E11" s="16">
        <v>100</v>
      </c>
      <c r="F11" s="16">
        <v>97</v>
      </c>
      <c r="G11" s="16">
        <v>93</v>
      </c>
      <c r="H11" s="16">
        <v>93</v>
      </c>
      <c r="I11" s="16">
        <v>89</v>
      </c>
      <c r="J11" s="16">
        <v>88</v>
      </c>
      <c r="K11" s="16">
        <v>88</v>
      </c>
      <c r="L11" s="16">
        <v>88</v>
      </c>
      <c r="M11" s="16">
        <v>83</v>
      </c>
      <c r="N11" s="16">
        <v>83</v>
      </c>
      <c r="O11" s="16"/>
      <c r="P11" s="16"/>
      <c r="Q11" s="16"/>
      <c r="R11" s="16"/>
      <c r="S11" s="16"/>
      <c r="T11" s="16">
        <f t="shared" ref="T11:T16" si="0">SUM(E11:N11)</f>
        <v>902</v>
      </c>
      <c r="U11" s="16">
        <v>902</v>
      </c>
      <c r="V11" s="16">
        <v>20</v>
      </c>
      <c r="W11" s="16">
        <v>774</v>
      </c>
    </row>
    <row r="12" spans="1:23" x14ac:dyDescent="0.35">
      <c r="A12" s="11">
        <v>11</v>
      </c>
      <c r="B12" s="4" t="s">
        <v>6</v>
      </c>
      <c r="C12" s="4" t="s">
        <v>3</v>
      </c>
      <c r="D12" s="4">
        <v>1946</v>
      </c>
      <c r="E12" s="4">
        <v>99</v>
      </c>
      <c r="F12" s="4">
        <v>98</v>
      </c>
      <c r="G12" s="4">
        <v>96</v>
      </c>
      <c r="H12" s="4">
        <v>95</v>
      </c>
      <c r="I12" s="4">
        <v>94</v>
      </c>
      <c r="J12" s="4">
        <v>94</v>
      </c>
      <c r="K12" s="4">
        <v>93</v>
      </c>
      <c r="L12" s="4">
        <v>93</v>
      </c>
      <c r="M12" s="4">
        <v>92</v>
      </c>
      <c r="N12" s="4">
        <v>91</v>
      </c>
      <c r="O12" s="4"/>
      <c r="P12" s="4"/>
      <c r="Q12" s="4"/>
      <c r="R12" s="4"/>
      <c r="S12" s="4"/>
      <c r="T12" s="4">
        <f t="shared" si="0"/>
        <v>945</v>
      </c>
      <c r="U12" s="4">
        <v>945</v>
      </c>
      <c r="V12" s="4">
        <v>30</v>
      </c>
      <c r="W12" s="12">
        <v>818</v>
      </c>
    </row>
    <row r="13" spans="1:23" x14ac:dyDescent="0.35">
      <c r="A13" s="17">
        <v>12</v>
      </c>
      <c r="B13" s="16" t="s">
        <v>0</v>
      </c>
      <c r="C13" s="16" t="s">
        <v>1</v>
      </c>
      <c r="D13" s="16">
        <v>1946</v>
      </c>
      <c r="E13" s="16">
        <v>100</v>
      </c>
      <c r="F13" s="16">
        <v>96</v>
      </c>
      <c r="G13" s="16">
        <v>96</v>
      </c>
      <c r="H13" s="16">
        <v>94</v>
      </c>
      <c r="I13" s="16">
        <v>94</v>
      </c>
      <c r="J13" s="16">
        <v>93</v>
      </c>
      <c r="K13" s="16">
        <v>93</v>
      </c>
      <c r="L13" s="16">
        <v>92</v>
      </c>
      <c r="M13" s="16">
        <v>92</v>
      </c>
      <c r="N13" s="16">
        <v>90</v>
      </c>
      <c r="O13" s="16"/>
      <c r="P13" s="16"/>
      <c r="Q13" s="16"/>
      <c r="R13" s="16"/>
      <c r="S13" s="16"/>
      <c r="T13" s="16">
        <f t="shared" si="0"/>
        <v>940</v>
      </c>
      <c r="U13" s="16">
        <v>940</v>
      </c>
      <c r="V13" s="16">
        <v>30</v>
      </c>
      <c r="W13" s="16">
        <v>812</v>
      </c>
    </row>
    <row r="14" spans="1:23" x14ac:dyDescent="0.35">
      <c r="A14" s="11">
        <v>13</v>
      </c>
      <c r="B14" s="4" t="s">
        <v>4</v>
      </c>
      <c r="C14" s="4" t="s">
        <v>3</v>
      </c>
      <c r="D14" s="4">
        <v>1949</v>
      </c>
      <c r="E14" s="4">
        <v>98</v>
      </c>
      <c r="F14" s="4">
        <v>98</v>
      </c>
      <c r="G14" s="4">
        <v>97</v>
      </c>
      <c r="H14" s="4">
        <v>97</v>
      </c>
      <c r="I14" s="4">
        <v>95</v>
      </c>
      <c r="J14" s="4">
        <v>94</v>
      </c>
      <c r="K14" s="4">
        <v>91</v>
      </c>
      <c r="L14" s="4">
        <v>91</v>
      </c>
      <c r="M14" s="4">
        <v>90</v>
      </c>
      <c r="N14" s="4">
        <v>90</v>
      </c>
      <c r="O14" s="4"/>
      <c r="P14" s="4"/>
      <c r="Q14" s="4"/>
      <c r="R14" s="4"/>
      <c r="S14" s="4"/>
      <c r="T14" s="4">
        <f t="shared" si="0"/>
        <v>941</v>
      </c>
      <c r="U14" s="4">
        <v>941</v>
      </c>
      <c r="V14" s="4">
        <v>20</v>
      </c>
      <c r="W14" s="12">
        <v>746</v>
      </c>
    </row>
    <row r="15" spans="1:23" x14ac:dyDescent="0.35">
      <c r="A15" s="17">
        <v>14</v>
      </c>
      <c r="B15" s="16" t="s">
        <v>51</v>
      </c>
      <c r="C15" s="16" t="s">
        <v>52</v>
      </c>
      <c r="D15" s="16"/>
      <c r="E15" s="16">
        <v>100</v>
      </c>
      <c r="F15" s="16">
        <v>96</v>
      </c>
      <c r="G15" s="16">
        <v>93</v>
      </c>
      <c r="H15" s="16">
        <v>93</v>
      </c>
      <c r="I15" s="16">
        <v>92</v>
      </c>
      <c r="J15" s="16">
        <v>87</v>
      </c>
      <c r="K15" s="16">
        <v>86</v>
      </c>
      <c r="L15" s="16">
        <v>84</v>
      </c>
      <c r="M15" s="16">
        <v>75</v>
      </c>
      <c r="N15" s="16">
        <v>73</v>
      </c>
      <c r="O15" s="16"/>
      <c r="P15" s="16"/>
      <c r="Q15" s="16"/>
      <c r="R15" s="16"/>
      <c r="S15" s="16"/>
      <c r="T15" s="16">
        <f t="shared" si="0"/>
        <v>879</v>
      </c>
      <c r="U15" s="16">
        <v>879</v>
      </c>
      <c r="V15" s="16">
        <v>10</v>
      </c>
      <c r="W15" s="16">
        <v>740</v>
      </c>
    </row>
    <row r="16" spans="1:23" x14ac:dyDescent="0.35">
      <c r="A16" s="11">
        <v>15</v>
      </c>
      <c r="B16" s="4" t="s">
        <v>46</v>
      </c>
      <c r="C16" s="4" t="s">
        <v>45</v>
      </c>
      <c r="D16" s="4"/>
      <c r="E16" s="4">
        <v>97</v>
      </c>
      <c r="F16" s="4">
        <v>97</v>
      </c>
      <c r="G16" s="4">
        <v>95</v>
      </c>
      <c r="H16" s="4">
        <v>93</v>
      </c>
      <c r="I16" s="4">
        <v>93</v>
      </c>
      <c r="J16" s="4">
        <v>93</v>
      </c>
      <c r="K16" s="4">
        <v>93</v>
      </c>
      <c r="L16" s="4">
        <v>92</v>
      </c>
      <c r="M16" s="4">
        <v>91</v>
      </c>
      <c r="N16" s="4">
        <v>90</v>
      </c>
      <c r="O16" s="4"/>
      <c r="P16" s="4"/>
      <c r="Q16" s="4"/>
      <c r="R16" s="4"/>
      <c r="S16" s="4"/>
      <c r="T16" s="4">
        <f t="shared" si="0"/>
        <v>934</v>
      </c>
      <c r="U16" s="4">
        <v>934</v>
      </c>
      <c r="V16" s="4">
        <v>30</v>
      </c>
      <c r="W16" s="12">
        <v>856</v>
      </c>
    </row>
    <row r="17" spans="1:23" x14ac:dyDescent="0.35">
      <c r="A17" s="17">
        <v>16</v>
      </c>
      <c r="B17" s="16" t="s">
        <v>48</v>
      </c>
      <c r="C17" s="16" t="s">
        <v>1</v>
      </c>
      <c r="D17" s="16"/>
      <c r="E17" s="16">
        <v>99</v>
      </c>
      <c r="F17" s="16">
        <v>97</v>
      </c>
      <c r="G17" s="16">
        <v>95</v>
      </c>
      <c r="H17" s="16">
        <v>94</v>
      </c>
      <c r="I17" s="16">
        <v>94</v>
      </c>
      <c r="J17" s="16">
        <v>93</v>
      </c>
      <c r="K17" s="16">
        <v>93</v>
      </c>
      <c r="L17" s="16">
        <v>89</v>
      </c>
      <c r="M17" s="16">
        <v>87</v>
      </c>
      <c r="N17" s="16">
        <v>87</v>
      </c>
      <c r="O17" s="16"/>
      <c r="P17" s="16"/>
      <c r="Q17" s="16"/>
      <c r="R17" s="16"/>
      <c r="S17" s="16"/>
      <c r="T17" s="16">
        <f>SUM(E17:S17)</f>
        <v>928</v>
      </c>
      <c r="U17" s="16">
        <v>928</v>
      </c>
      <c r="V17" s="16">
        <v>10</v>
      </c>
      <c r="W17" s="16">
        <v>811</v>
      </c>
    </row>
    <row r="18" spans="1:23" x14ac:dyDescent="0.35">
      <c r="A18" s="11">
        <v>17</v>
      </c>
      <c r="B18" s="4" t="s">
        <v>58</v>
      </c>
      <c r="C18" s="4" t="s">
        <v>1</v>
      </c>
      <c r="D18" s="4"/>
      <c r="E18" s="4">
        <v>96</v>
      </c>
      <c r="F18" s="4">
        <v>95</v>
      </c>
      <c r="G18" s="4">
        <v>95</v>
      </c>
      <c r="H18" s="4">
        <v>94</v>
      </c>
      <c r="I18" s="4">
        <v>93</v>
      </c>
      <c r="J18" s="4">
        <v>93</v>
      </c>
      <c r="K18" s="4">
        <v>92</v>
      </c>
      <c r="L18" s="4">
        <v>91</v>
      </c>
      <c r="M18" s="4">
        <v>90</v>
      </c>
      <c r="N18" s="4">
        <v>89</v>
      </c>
      <c r="O18" s="4"/>
      <c r="P18" s="4"/>
      <c r="Q18" s="4"/>
      <c r="R18" s="4"/>
      <c r="S18" s="4"/>
      <c r="T18" s="4">
        <f>SUM(E18:N18)</f>
        <v>928</v>
      </c>
      <c r="U18" s="4">
        <v>928</v>
      </c>
      <c r="V18" s="4">
        <v>10</v>
      </c>
      <c r="W18" s="12">
        <v>947</v>
      </c>
    </row>
    <row r="19" spans="1:23" x14ac:dyDescent="0.35">
      <c r="A19" s="17">
        <v>18</v>
      </c>
      <c r="B19" s="16" t="s">
        <v>5</v>
      </c>
      <c r="C19" s="16" t="s">
        <v>1</v>
      </c>
      <c r="D19" s="16">
        <v>1943</v>
      </c>
      <c r="E19" s="16">
        <v>98</v>
      </c>
      <c r="F19" s="16">
        <v>98</v>
      </c>
      <c r="G19" s="16">
        <v>98</v>
      </c>
      <c r="H19" s="16">
        <v>92</v>
      </c>
      <c r="I19" s="16">
        <v>90</v>
      </c>
      <c r="J19" s="16">
        <v>89</v>
      </c>
      <c r="K19" s="16">
        <v>88</v>
      </c>
      <c r="L19" s="16">
        <v>86</v>
      </c>
      <c r="M19" s="16">
        <v>85</v>
      </c>
      <c r="N19" s="16">
        <v>84</v>
      </c>
      <c r="O19" s="16"/>
      <c r="P19" s="16"/>
      <c r="Q19" s="16"/>
      <c r="R19" s="16"/>
      <c r="S19" s="16"/>
      <c r="T19" s="16">
        <f>SUM(E19:S19)</f>
        <v>908</v>
      </c>
      <c r="U19" s="16">
        <v>908</v>
      </c>
      <c r="V19" s="16">
        <v>20</v>
      </c>
      <c r="W19" s="16">
        <v>716</v>
      </c>
    </row>
    <row r="20" spans="1:23" x14ac:dyDescent="0.35">
      <c r="A20" s="18">
        <v>19</v>
      </c>
      <c r="B20" s="4" t="s">
        <v>9</v>
      </c>
      <c r="C20" s="4" t="s">
        <v>1</v>
      </c>
      <c r="D20" s="4">
        <v>1996</v>
      </c>
      <c r="E20" s="4">
        <v>98</v>
      </c>
      <c r="F20" s="4">
        <v>95</v>
      </c>
      <c r="G20" s="4">
        <v>92</v>
      </c>
      <c r="H20" s="4">
        <v>91</v>
      </c>
      <c r="I20" s="4">
        <v>91</v>
      </c>
      <c r="J20" s="4">
        <v>90</v>
      </c>
      <c r="K20" s="4">
        <v>89</v>
      </c>
      <c r="L20" s="4">
        <v>89</v>
      </c>
      <c r="M20" s="4">
        <v>89</v>
      </c>
      <c r="N20" s="4">
        <v>87</v>
      </c>
      <c r="O20" s="4"/>
      <c r="P20" s="4"/>
      <c r="Q20" s="4"/>
      <c r="R20" s="4"/>
      <c r="S20" s="4"/>
      <c r="T20" s="4">
        <f>SUM(E20:N20)</f>
        <v>911</v>
      </c>
      <c r="U20" s="4">
        <v>911</v>
      </c>
      <c r="V20" s="4">
        <v>20</v>
      </c>
      <c r="W20" s="4">
        <v>867</v>
      </c>
    </row>
    <row r="21" spans="1:23" x14ac:dyDescent="0.35">
      <c r="A21" s="17">
        <v>20</v>
      </c>
      <c r="B21" s="16" t="s">
        <v>53</v>
      </c>
      <c r="C21" s="16" t="s">
        <v>45</v>
      </c>
      <c r="D21" s="16"/>
      <c r="E21" s="16">
        <v>97</v>
      </c>
      <c r="F21" s="16">
        <v>91</v>
      </c>
      <c r="G21" s="16">
        <v>90</v>
      </c>
      <c r="H21" s="16">
        <v>86</v>
      </c>
      <c r="I21" s="16">
        <v>84</v>
      </c>
      <c r="J21" s="16">
        <v>83</v>
      </c>
      <c r="K21" s="16">
        <v>83</v>
      </c>
      <c r="L21" s="16">
        <v>82</v>
      </c>
      <c r="M21" s="16">
        <v>82</v>
      </c>
      <c r="N21" s="16">
        <v>80</v>
      </c>
      <c r="O21" s="16"/>
      <c r="P21" s="16"/>
      <c r="Q21" s="16"/>
      <c r="R21" s="16"/>
      <c r="S21" s="16"/>
      <c r="T21" s="16">
        <f>SUM(E21:N21)</f>
        <v>858</v>
      </c>
      <c r="U21" s="16">
        <v>858</v>
      </c>
      <c r="V21" s="16">
        <v>10</v>
      </c>
      <c r="W21" s="16">
        <v>782</v>
      </c>
    </row>
    <row r="22" spans="1:23" x14ac:dyDescent="0.35">
      <c r="A22" s="11">
        <v>21</v>
      </c>
      <c r="B22" s="4" t="s">
        <v>59</v>
      </c>
      <c r="C22" s="4" t="s">
        <v>45</v>
      </c>
      <c r="D22" s="4">
        <v>1943</v>
      </c>
      <c r="E22" s="4">
        <v>96</v>
      </c>
      <c r="F22" s="4">
        <v>93</v>
      </c>
      <c r="G22" s="4">
        <v>92</v>
      </c>
      <c r="H22" s="4">
        <v>92</v>
      </c>
      <c r="I22" s="4">
        <v>91</v>
      </c>
      <c r="J22" s="4">
        <v>91</v>
      </c>
      <c r="K22" s="4">
        <v>91</v>
      </c>
      <c r="L22" s="4">
        <v>89</v>
      </c>
      <c r="M22" s="4">
        <v>88</v>
      </c>
      <c r="N22" s="4">
        <v>88</v>
      </c>
      <c r="O22" s="4"/>
      <c r="P22" s="4"/>
      <c r="Q22" s="4"/>
      <c r="R22" s="4"/>
      <c r="S22" s="4"/>
      <c r="T22" s="4">
        <f>SUM(E22:N22)</f>
        <v>911</v>
      </c>
      <c r="U22" s="4">
        <v>911</v>
      </c>
      <c r="V22" s="4">
        <v>20</v>
      </c>
      <c r="W22" s="12">
        <v>807</v>
      </c>
    </row>
    <row r="23" spans="1:23" x14ac:dyDescent="0.35">
      <c r="A23" s="17">
        <v>22</v>
      </c>
      <c r="B23" s="16" t="s">
        <v>2</v>
      </c>
      <c r="C23" s="16" t="s">
        <v>3</v>
      </c>
      <c r="D23" s="16">
        <v>1970</v>
      </c>
      <c r="E23" s="16">
        <v>93</v>
      </c>
      <c r="F23" s="16">
        <v>92</v>
      </c>
      <c r="G23" s="16">
        <v>91</v>
      </c>
      <c r="H23" s="16">
        <v>90</v>
      </c>
      <c r="I23" s="16">
        <v>90</v>
      </c>
      <c r="J23" s="16">
        <v>90</v>
      </c>
      <c r="K23" s="16">
        <v>89</v>
      </c>
      <c r="L23" s="16">
        <v>86</v>
      </c>
      <c r="M23" s="16">
        <v>86</v>
      </c>
      <c r="N23" s="16">
        <v>85</v>
      </c>
      <c r="O23" s="16"/>
      <c r="P23" s="16"/>
      <c r="Q23" s="16"/>
      <c r="R23" s="16"/>
      <c r="S23" s="16"/>
      <c r="T23" s="16">
        <f>SUM(E23:N23)</f>
        <v>892</v>
      </c>
      <c r="U23" s="16">
        <v>892</v>
      </c>
      <c r="V23" s="16">
        <v>20</v>
      </c>
      <c r="W23" s="16">
        <v>842</v>
      </c>
    </row>
    <row r="24" spans="1:23" x14ac:dyDescent="0.35">
      <c r="A24" s="11">
        <v>23</v>
      </c>
      <c r="B24" s="4" t="s">
        <v>50</v>
      </c>
      <c r="C24" s="4" t="s">
        <v>3</v>
      </c>
      <c r="D24" s="4"/>
      <c r="E24" s="4">
        <v>92</v>
      </c>
      <c r="F24" s="4">
        <v>87</v>
      </c>
      <c r="G24" s="4">
        <v>87</v>
      </c>
      <c r="H24" s="4">
        <v>85</v>
      </c>
      <c r="I24" s="4">
        <v>82</v>
      </c>
      <c r="J24" s="4">
        <v>82</v>
      </c>
      <c r="K24" s="4">
        <v>82</v>
      </c>
      <c r="L24" s="4">
        <v>81</v>
      </c>
      <c r="M24" s="4">
        <v>77</v>
      </c>
      <c r="N24" s="4">
        <v>73</v>
      </c>
      <c r="O24" s="4"/>
      <c r="P24" s="4"/>
      <c r="Q24" s="4"/>
      <c r="R24" s="4"/>
      <c r="S24" s="4"/>
      <c r="T24" s="4">
        <f>SUM(E24:N24)</f>
        <v>828</v>
      </c>
      <c r="U24" s="4">
        <v>828</v>
      </c>
      <c r="V24" s="4">
        <v>14</v>
      </c>
      <c r="W24" s="12">
        <v>701</v>
      </c>
    </row>
  </sheetData>
  <sortState xmlns:xlrd2="http://schemas.microsoft.com/office/spreadsheetml/2017/richdata2" ref="B2:W24">
    <sortCondition descending="1" ref="U2:U24"/>
  </sortState>
  <mergeCells count="1">
    <mergeCell ref="E1:S1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workbookViewId="0">
      <selection activeCell="L6" sqref="L6"/>
    </sheetView>
  </sheetViews>
  <sheetFormatPr baseColWidth="10" defaultRowHeight="14.5" x14ac:dyDescent="0.35"/>
  <cols>
    <col min="2" max="2" width="17.81640625" bestFit="1" customWidth="1"/>
    <col min="3" max="3" width="10" bestFit="1" customWidth="1"/>
    <col min="4" max="4" width="4.81640625" bestFit="1" customWidth="1"/>
    <col min="5" max="7" width="3.453125" bestFit="1" customWidth="1"/>
    <col min="8" max="8" width="3.81640625" bestFit="1" customWidth="1"/>
    <col min="9" max="9" width="3.453125" bestFit="1" customWidth="1"/>
    <col min="10" max="10" width="4.453125" bestFit="1" customWidth="1"/>
  </cols>
  <sheetData>
    <row r="1" spans="1:10" ht="46" x14ac:dyDescent="0.35">
      <c r="A1" s="8" t="s">
        <v>36</v>
      </c>
      <c r="B1" s="8" t="s">
        <v>27</v>
      </c>
      <c r="C1" s="8" t="s">
        <v>26</v>
      </c>
      <c r="D1" s="8" t="s">
        <v>25</v>
      </c>
      <c r="E1" s="8" t="s">
        <v>37</v>
      </c>
      <c r="F1" s="8" t="s">
        <v>38</v>
      </c>
      <c r="G1" s="8" t="s">
        <v>39</v>
      </c>
      <c r="H1" s="8" t="s">
        <v>40</v>
      </c>
      <c r="I1" s="8" t="s">
        <v>41</v>
      </c>
      <c r="J1" s="8" t="s">
        <v>42</v>
      </c>
    </row>
    <row r="2" spans="1:10" x14ac:dyDescent="0.35">
      <c r="A2" s="11">
        <v>1</v>
      </c>
      <c r="B2" s="4" t="s">
        <v>12</v>
      </c>
      <c r="C2" s="4" t="s">
        <v>8</v>
      </c>
      <c r="D2" s="4">
        <v>1953</v>
      </c>
      <c r="E2" s="4">
        <v>76</v>
      </c>
      <c r="F2" s="4">
        <v>94</v>
      </c>
      <c r="G2" s="4">
        <v>94</v>
      </c>
      <c r="H2" s="4">
        <v>96</v>
      </c>
      <c r="I2" s="4">
        <v>78</v>
      </c>
      <c r="J2" s="12">
        <f t="shared" ref="J2:J21" si="0">SUM(E2:I2)</f>
        <v>438</v>
      </c>
    </row>
    <row r="3" spans="1:10" x14ac:dyDescent="0.35">
      <c r="A3" s="11">
        <v>2</v>
      </c>
      <c r="B3" s="4" t="s">
        <v>4</v>
      </c>
      <c r="C3" s="4" t="s">
        <v>3</v>
      </c>
      <c r="D3" s="4">
        <v>1949</v>
      </c>
      <c r="E3" s="4">
        <v>82</v>
      </c>
      <c r="F3" s="4">
        <v>82</v>
      </c>
      <c r="G3" s="4">
        <v>78</v>
      </c>
      <c r="H3" s="4">
        <v>98</v>
      </c>
      <c r="I3" s="4">
        <v>78</v>
      </c>
      <c r="J3" s="12">
        <f t="shared" si="0"/>
        <v>418</v>
      </c>
    </row>
    <row r="4" spans="1:10" x14ac:dyDescent="0.35">
      <c r="A4" s="11">
        <v>3</v>
      </c>
      <c r="B4" s="4" t="s">
        <v>48</v>
      </c>
      <c r="C4" s="4"/>
      <c r="D4" s="4"/>
      <c r="E4" s="4">
        <v>88</v>
      </c>
      <c r="F4" s="4">
        <v>-71</v>
      </c>
      <c r="G4" s="4">
        <v>94</v>
      </c>
      <c r="H4" s="4">
        <v>94</v>
      </c>
      <c r="I4" s="4">
        <v>92</v>
      </c>
      <c r="J4" s="12">
        <f t="shared" si="0"/>
        <v>297</v>
      </c>
    </row>
    <row r="5" spans="1:10" x14ac:dyDescent="0.35">
      <c r="A5" s="11">
        <v>4</v>
      </c>
      <c r="B5" s="4" t="s">
        <v>49</v>
      </c>
      <c r="C5" s="4" t="s">
        <v>8</v>
      </c>
      <c r="D5" s="4"/>
      <c r="E5" s="4">
        <v>90</v>
      </c>
      <c r="F5" s="4">
        <v>82</v>
      </c>
      <c r="G5" s="4">
        <v>92</v>
      </c>
      <c r="H5" s="4">
        <v>100</v>
      </c>
      <c r="I5" s="4">
        <v>-85</v>
      </c>
      <c r="J5" s="12">
        <f t="shared" si="0"/>
        <v>279</v>
      </c>
    </row>
    <row r="6" spans="1:10" x14ac:dyDescent="0.35">
      <c r="A6" s="11">
        <v>5</v>
      </c>
      <c r="B6" s="4" t="s">
        <v>47</v>
      </c>
      <c r="C6" s="4" t="s">
        <v>45</v>
      </c>
      <c r="D6" s="4"/>
      <c r="E6" s="4">
        <v>79</v>
      </c>
      <c r="F6" s="4">
        <v>84</v>
      </c>
      <c r="G6" s="4">
        <v>92</v>
      </c>
      <c r="H6" s="4">
        <v>84</v>
      </c>
      <c r="I6" s="4">
        <v>-71</v>
      </c>
      <c r="J6" s="12">
        <f t="shared" si="0"/>
        <v>268</v>
      </c>
    </row>
    <row r="7" spans="1:10" x14ac:dyDescent="0.35">
      <c r="A7" s="11">
        <v>6</v>
      </c>
      <c r="B7" s="4" t="s">
        <v>13</v>
      </c>
      <c r="C7" s="4" t="s">
        <v>8</v>
      </c>
      <c r="D7" s="4">
        <v>1947</v>
      </c>
      <c r="E7" s="4">
        <v>-79</v>
      </c>
      <c r="F7" s="4">
        <v>82</v>
      </c>
      <c r="G7" s="4">
        <v>78</v>
      </c>
      <c r="H7" s="4">
        <v>94</v>
      </c>
      <c r="I7" s="4">
        <v>90</v>
      </c>
      <c r="J7" s="12">
        <f t="shared" si="0"/>
        <v>265</v>
      </c>
    </row>
    <row r="8" spans="1:10" x14ac:dyDescent="0.35">
      <c r="A8" s="11">
        <v>7</v>
      </c>
      <c r="B8" s="4" t="s">
        <v>2</v>
      </c>
      <c r="C8" s="4" t="s">
        <v>3</v>
      </c>
      <c r="D8" s="4">
        <v>1970</v>
      </c>
      <c r="E8" s="4">
        <v>64</v>
      </c>
      <c r="F8" s="4">
        <v>-85</v>
      </c>
      <c r="G8" s="4">
        <v>82</v>
      </c>
      <c r="H8" s="4">
        <v>68</v>
      </c>
      <c r="I8" s="4">
        <v>94</v>
      </c>
      <c r="J8" s="12">
        <f t="shared" si="0"/>
        <v>223</v>
      </c>
    </row>
    <row r="9" spans="1:10" x14ac:dyDescent="0.35">
      <c r="A9" s="11">
        <v>8</v>
      </c>
      <c r="B9" s="4" t="s">
        <v>11</v>
      </c>
      <c r="C9" s="4" t="s">
        <v>8</v>
      </c>
      <c r="D9" s="4">
        <v>1951</v>
      </c>
      <c r="E9" s="4">
        <v>96</v>
      </c>
      <c r="F9" s="4">
        <v>-87</v>
      </c>
      <c r="G9" s="4">
        <v>-85</v>
      </c>
      <c r="H9" s="4">
        <v>96</v>
      </c>
      <c r="I9" s="4">
        <v>98</v>
      </c>
      <c r="J9" s="12">
        <f t="shared" si="0"/>
        <v>118</v>
      </c>
    </row>
    <row r="10" spans="1:10" x14ac:dyDescent="0.35">
      <c r="A10" s="11">
        <v>9</v>
      </c>
      <c r="B10" s="4" t="s">
        <v>43</v>
      </c>
      <c r="C10" s="4" t="s">
        <v>3</v>
      </c>
      <c r="D10" s="4"/>
      <c r="E10" s="4">
        <v>-87</v>
      </c>
      <c r="F10" s="4">
        <v>82</v>
      </c>
      <c r="G10" s="4">
        <v>98</v>
      </c>
      <c r="H10" s="4">
        <v>-51</v>
      </c>
      <c r="I10" s="4">
        <v>70</v>
      </c>
      <c r="J10" s="12">
        <f t="shared" si="0"/>
        <v>112</v>
      </c>
    </row>
    <row r="11" spans="1:10" x14ac:dyDescent="0.35">
      <c r="A11" s="11">
        <v>10</v>
      </c>
      <c r="B11" s="4" t="s">
        <v>46</v>
      </c>
      <c r="C11" s="4" t="s">
        <v>45</v>
      </c>
      <c r="D11" s="4"/>
      <c r="E11" s="4">
        <v>-43</v>
      </c>
      <c r="F11" s="4">
        <v>44</v>
      </c>
      <c r="G11" s="4">
        <v>86</v>
      </c>
      <c r="H11" s="4">
        <v>-57</v>
      </c>
      <c r="I11" s="4">
        <v>76</v>
      </c>
      <c r="J11" s="12">
        <f t="shared" si="0"/>
        <v>106</v>
      </c>
    </row>
    <row r="12" spans="1:10" x14ac:dyDescent="0.35">
      <c r="A12" s="11">
        <v>11</v>
      </c>
      <c r="B12" s="4" t="s">
        <v>14</v>
      </c>
      <c r="C12" s="4" t="s">
        <v>8</v>
      </c>
      <c r="D12" s="4">
        <v>1960</v>
      </c>
      <c r="E12" s="4">
        <v>-95</v>
      </c>
      <c r="F12" s="4">
        <v>96</v>
      </c>
      <c r="G12" s="4">
        <v>94</v>
      </c>
      <c r="H12" s="4">
        <v>-51</v>
      </c>
      <c r="I12" s="4">
        <v>60</v>
      </c>
      <c r="J12" s="12">
        <f t="shared" si="0"/>
        <v>104</v>
      </c>
    </row>
    <row r="13" spans="1:10" x14ac:dyDescent="0.35">
      <c r="A13" s="11">
        <v>12</v>
      </c>
      <c r="B13" s="4" t="s">
        <v>6</v>
      </c>
      <c r="C13" s="4" t="s">
        <v>3</v>
      </c>
      <c r="D13" s="4">
        <v>1946</v>
      </c>
      <c r="E13" s="4">
        <v>-77</v>
      </c>
      <c r="F13" s="4">
        <v>90</v>
      </c>
      <c r="G13" s="4">
        <v>84</v>
      </c>
      <c r="H13" s="4">
        <v>92</v>
      </c>
      <c r="I13" s="4">
        <v>-87</v>
      </c>
      <c r="J13" s="12">
        <f t="shared" si="0"/>
        <v>102</v>
      </c>
    </row>
    <row r="14" spans="1:10" x14ac:dyDescent="0.35">
      <c r="A14" s="11">
        <v>13</v>
      </c>
      <c r="B14" s="4" t="s">
        <v>9</v>
      </c>
      <c r="C14" s="4" t="s">
        <v>1</v>
      </c>
      <c r="D14" s="4">
        <v>1996</v>
      </c>
      <c r="E14" s="4">
        <v>-85</v>
      </c>
      <c r="F14" s="4">
        <v>90</v>
      </c>
      <c r="G14" s="4">
        <v>86</v>
      </c>
      <c r="H14" s="4">
        <v>84</v>
      </c>
      <c r="I14" s="4">
        <v>-79</v>
      </c>
      <c r="J14" s="12">
        <f t="shared" si="0"/>
        <v>96</v>
      </c>
    </row>
    <row r="15" spans="1:10" x14ac:dyDescent="0.35">
      <c r="A15" s="11">
        <v>14</v>
      </c>
      <c r="B15" s="4" t="s">
        <v>5</v>
      </c>
      <c r="C15" s="4" t="s">
        <v>1</v>
      </c>
      <c r="D15" s="4">
        <v>1943</v>
      </c>
      <c r="E15" s="4">
        <v>-85</v>
      </c>
      <c r="F15" s="4">
        <v>72</v>
      </c>
      <c r="G15" s="4">
        <v>96</v>
      </c>
      <c r="H15" s="4">
        <v>-65</v>
      </c>
      <c r="I15" s="4">
        <v>76</v>
      </c>
      <c r="J15" s="12">
        <f t="shared" si="0"/>
        <v>94</v>
      </c>
    </row>
    <row r="16" spans="1:10" x14ac:dyDescent="0.35">
      <c r="A16" s="11">
        <v>15</v>
      </c>
      <c r="B16" s="4" t="s">
        <v>44</v>
      </c>
      <c r="C16" s="4" t="s">
        <v>45</v>
      </c>
      <c r="D16" s="4"/>
      <c r="E16" s="4">
        <v>-75</v>
      </c>
      <c r="F16" s="4">
        <v>78</v>
      </c>
      <c r="G16" s="4">
        <v>78</v>
      </c>
      <c r="H16" s="4">
        <v>90</v>
      </c>
      <c r="I16" s="4">
        <v>-79</v>
      </c>
      <c r="J16" s="12">
        <f t="shared" si="0"/>
        <v>92</v>
      </c>
    </row>
    <row r="17" spans="1:10" x14ac:dyDescent="0.35">
      <c r="A17" s="11">
        <v>16</v>
      </c>
      <c r="B17" s="4" t="s">
        <v>0</v>
      </c>
      <c r="C17" s="4" t="s">
        <v>1</v>
      </c>
      <c r="D17" s="4">
        <v>1946</v>
      </c>
      <c r="E17" s="4">
        <v>94</v>
      </c>
      <c r="F17" s="4">
        <v>-89</v>
      </c>
      <c r="G17" s="4">
        <v>94</v>
      </c>
      <c r="H17" s="4">
        <v>-83</v>
      </c>
      <c r="I17" s="4">
        <v>72</v>
      </c>
      <c r="J17" s="12">
        <f t="shared" si="0"/>
        <v>88</v>
      </c>
    </row>
    <row r="18" spans="1:10" x14ac:dyDescent="0.35">
      <c r="A18" s="11">
        <v>17</v>
      </c>
      <c r="B18" s="4" t="s">
        <v>50</v>
      </c>
      <c r="C18" s="4" t="s">
        <v>3</v>
      </c>
      <c r="D18" s="4"/>
      <c r="E18" s="4">
        <v>-63</v>
      </c>
      <c r="F18" s="4">
        <v>66</v>
      </c>
      <c r="G18" s="4">
        <v>70</v>
      </c>
      <c r="H18" s="4">
        <v>-51</v>
      </c>
      <c r="I18" s="4">
        <v>58</v>
      </c>
      <c r="J18" s="12">
        <f t="shared" si="0"/>
        <v>80</v>
      </c>
    </row>
    <row r="19" spans="1:10" x14ac:dyDescent="0.35">
      <c r="A19" s="11">
        <v>18</v>
      </c>
      <c r="B19" s="4" t="s">
        <v>53</v>
      </c>
      <c r="C19" s="4"/>
      <c r="D19" s="4"/>
      <c r="E19" s="4">
        <v>74</v>
      </c>
      <c r="F19" s="4">
        <v>-77</v>
      </c>
      <c r="G19" s="4">
        <v>-73</v>
      </c>
      <c r="H19" s="4">
        <v>94</v>
      </c>
      <c r="I19" s="4">
        <v>60</v>
      </c>
      <c r="J19" s="12">
        <f t="shared" si="0"/>
        <v>78</v>
      </c>
    </row>
    <row r="20" spans="1:10" x14ac:dyDescent="0.35">
      <c r="A20" s="11">
        <v>19</v>
      </c>
      <c r="B20" s="4" t="s">
        <v>7</v>
      </c>
      <c r="C20" s="4" t="s">
        <v>8</v>
      </c>
      <c r="D20" s="4">
        <v>1948</v>
      </c>
      <c r="E20" s="4">
        <v>78</v>
      </c>
      <c r="F20" s="4">
        <v>94</v>
      </c>
      <c r="G20" s="4">
        <v>-81</v>
      </c>
      <c r="H20" s="4">
        <v>-93</v>
      </c>
      <c r="I20" s="4">
        <v>-89</v>
      </c>
      <c r="J20" s="12">
        <f t="shared" si="0"/>
        <v>-91</v>
      </c>
    </row>
    <row r="21" spans="1:10" x14ac:dyDescent="0.35">
      <c r="A21" s="11">
        <v>20</v>
      </c>
      <c r="B21" s="4" t="s">
        <v>51</v>
      </c>
      <c r="C21" s="4" t="s">
        <v>52</v>
      </c>
      <c r="D21" s="4"/>
      <c r="E21" s="4">
        <v>70</v>
      </c>
      <c r="F21" s="4">
        <v>-75</v>
      </c>
      <c r="G21" s="4">
        <v>-35</v>
      </c>
      <c r="H21" s="4">
        <v>-81</v>
      </c>
      <c r="I21" s="4">
        <v>-27</v>
      </c>
      <c r="J21" s="12">
        <f t="shared" si="0"/>
        <v>-148</v>
      </c>
    </row>
  </sheetData>
  <sortState xmlns:xlrd2="http://schemas.microsoft.com/office/spreadsheetml/2017/richdata2" ref="B2:J21">
    <sortCondition descending="1" ref="J2:J2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Jahresmeisterschaft 2023</vt:lpstr>
      <vt:lpstr>Endschiessen 2023 Fleischstich</vt:lpstr>
      <vt:lpstr>Endschiessen 2023 Glücksstich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Bauer</dc:creator>
  <cp:lastModifiedBy>Yannick Bauer</cp:lastModifiedBy>
  <dcterms:created xsi:type="dcterms:W3CDTF">2023-10-27T16:31:50Z</dcterms:created>
  <dcterms:modified xsi:type="dcterms:W3CDTF">2024-01-26T20:40:29Z</dcterms:modified>
</cp:coreProperties>
</file>